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7115" windowHeight="9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17" i="1" l="1"/>
  <c r="X19" i="1"/>
  <c r="X18" i="1"/>
  <c r="X15" i="1"/>
  <c r="X14" i="1"/>
  <c r="X12" i="1"/>
  <c r="J16" i="1" l="1"/>
  <c r="G16" i="1"/>
  <c r="I16" i="1"/>
  <c r="K16" i="1"/>
  <c r="L16" i="1"/>
  <c r="M16" i="1"/>
  <c r="O16" i="1"/>
  <c r="Q16" i="1"/>
  <c r="S16" i="1"/>
  <c r="Y16" i="1"/>
  <c r="E16" i="1"/>
  <c r="S21" i="1"/>
  <c r="S26" i="1" s="1"/>
  <c r="O21" i="1"/>
  <c r="O26" i="1" s="1"/>
  <c r="I21" i="1"/>
  <c r="G21" i="1"/>
  <c r="G26" i="1" s="1"/>
  <c r="M21" i="1"/>
  <c r="Q21" i="1"/>
  <c r="Q26" i="1" s="1"/>
  <c r="C21" i="1"/>
  <c r="C26" i="1"/>
  <c r="K13" i="1"/>
  <c r="K21" i="1" s="1"/>
  <c r="K26" i="1" s="1"/>
  <c r="H8" i="1"/>
  <c r="G13" i="1"/>
  <c r="I13" i="1"/>
  <c r="M13" i="1"/>
  <c r="O13" i="1"/>
  <c r="Q13" i="1"/>
  <c r="S13" i="1"/>
  <c r="Y13" i="1"/>
  <c r="E13" i="1"/>
  <c r="F17" i="1"/>
  <c r="N17" i="1" s="1"/>
  <c r="I26" i="1"/>
  <c r="M26" i="1"/>
  <c r="J8" i="1"/>
  <c r="U8" i="1" s="1"/>
  <c r="Z8" i="1"/>
  <c r="F19" i="1"/>
  <c r="N19" i="1" s="1"/>
  <c r="F18" i="1"/>
  <c r="P18" i="1" s="1"/>
  <c r="Z18" i="1"/>
  <c r="F15" i="1"/>
  <c r="N15" i="1" s="1"/>
  <c r="Z15" i="1"/>
  <c r="F14" i="1"/>
  <c r="H14" i="1" s="1"/>
  <c r="F12" i="1"/>
  <c r="F21" i="1" s="1"/>
  <c r="F26" i="1" s="1"/>
  <c r="Z12" i="1"/>
  <c r="H24" i="1"/>
  <c r="U24" i="1" s="1"/>
  <c r="H18" i="1"/>
  <c r="H15" i="1"/>
  <c r="T15" i="1"/>
  <c r="Z19" i="1"/>
  <c r="P15" i="1"/>
  <c r="H12" i="1"/>
  <c r="U12" i="1" s="1"/>
  <c r="H13" i="1"/>
  <c r="N12" i="1"/>
  <c r="R18" i="1"/>
  <c r="T19" i="1"/>
  <c r="P19" i="1"/>
  <c r="J12" i="1"/>
  <c r="J13" i="1" s="1"/>
  <c r="J21" i="1" s="1"/>
  <c r="J26" i="1" s="1"/>
  <c r="N18" i="1"/>
  <c r="H19" i="1"/>
  <c r="U19" i="1" s="1"/>
  <c r="R19" i="1"/>
  <c r="L12" i="1"/>
  <c r="L21" i="1" s="1"/>
  <c r="L26" i="1" s="1"/>
  <c r="N13" i="1"/>
  <c r="F13" i="1"/>
  <c r="T12" i="1"/>
  <c r="T13" i="1" s="1"/>
  <c r="R12" i="1"/>
  <c r="P12" i="1"/>
  <c r="P13" i="1" s="1"/>
  <c r="H16" i="1" l="1"/>
  <c r="V19" i="1"/>
  <c r="W19" i="1"/>
  <c r="AA19" i="1" s="1"/>
  <c r="AB19" i="1" s="1"/>
  <c r="W12" i="1"/>
  <c r="V12" i="1"/>
  <c r="U13" i="1"/>
  <c r="V8" i="1"/>
  <c r="W8" i="1" s="1"/>
  <c r="AB8" i="1" s="1"/>
  <c r="U18" i="1"/>
  <c r="V24" i="1"/>
  <c r="W24" i="1" s="1"/>
  <c r="AB24" i="1" s="1"/>
  <c r="N14" i="1"/>
  <c r="U14" i="1" s="1"/>
  <c r="F16" i="1"/>
  <c r="R13" i="1"/>
  <c r="Z13" i="1"/>
  <c r="T18" i="1"/>
  <c r="R14" i="1"/>
  <c r="Z17" i="1"/>
  <c r="Z21" i="1" s="1"/>
  <c r="Z26" i="1" s="1"/>
  <c r="R15" i="1"/>
  <c r="R21" i="1" s="1"/>
  <c r="R26" i="1" s="1"/>
  <c r="Z14" i="1"/>
  <c r="Z16" i="1" s="1"/>
  <c r="T14" i="1"/>
  <c r="T16" i="1" s="1"/>
  <c r="H17" i="1"/>
  <c r="U17" i="1" s="1"/>
  <c r="R17" i="1"/>
  <c r="L13" i="1"/>
  <c r="T17" i="1"/>
  <c r="T21" i="1" s="1"/>
  <c r="T26" i="1" s="1"/>
  <c r="P14" i="1"/>
  <c r="P16" i="1" s="1"/>
  <c r="P17" i="1"/>
  <c r="AC19" i="1"/>
  <c r="AD19" i="1" s="1"/>
  <c r="X16" i="1"/>
  <c r="X21" i="1"/>
  <c r="X26" i="1" s="1"/>
  <c r="X13" i="1"/>
  <c r="V14" i="1" l="1"/>
  <c r="AC24" i="1"/>
  <c r="AD24" i="1"/>
  <c r="AC8" i="1"/>
  <c r="AD8" i="1" s="1"/>
  <c r="AA12" i="1"/>
  <c r="W13" i="1"/>
  <c r="R16" i="1"/>
  <c r="P21" i="1"/>
  <c r="P26" i="1" s="1"/>
  <c r="W18" i="1"/>
  <c r="AA18" i="1" s="1"/>
  <c r="AB18" i="1" s="1"/>
  <c r="AC18" i="1" s="1"/>
  <c r="AD18" i="1" s="1"/>
  <c r="V18" i="1"/>
  <c r="V13" i="1"/>
  <c r="V17" i="1"/>
  <c r="W17" i="1" s="1"/>
  <c r="AA17" i="1" s="1"/>
  <c r="AB17" i="1" s="1"/>
  <c r="AC17" i="1" s="1"/>
  <c r="AD17" i="1" s="1"/>
  <c r="N16" i="1"/>
  <c r="N21" i="1"/>
  <c r="N26" i="1" s="1"/>
  <c r="H21" i="1"/>
  <c r="H26" i="1" s="1"/>
  <c r="U15" i="1"/>
  <c r="U21" i="1" s="1"/>
  <c r="U26" i="1" s="1"/>
  <c r="V15" i="1" l="1"/>
  <c r="V21" i="1" s="1"/>
  <c r="V26" i="1" s="1"/>
  <c r="W15" i="1"/>
  <c r="AA15" i="1" s="1"/>
  <c r="AB15" i="1" s="1"/>
  <c r="AC15" i="1" s="1"/>
  <c r="AD15" i="1" s="1"/>
  <c r="U16" i="1"/>
  <c r="AB12" i="1"/>
  <c r="AA13" i="1"/>
  <c r="W14" i="1"/>
  <c r="AC12" i="1" l="1"/>
  <c r="AB13" i="1"/>
  <c r="W16" i="1"/>
  <c r="AA14" i="1"/>
  <c r="W21" i="1"/>
  <c r="W26" i="1" s="1"/>
  <c r="V16" i="1"/>
  <c r="AA16" i="1" l="1"/>
  <c r="AA21" i="1"/>
  <c r="AA26" i="1" s="1"/>
  <c r="AB14" i="1"/>
  <c r="AD12" i="1"/>
  <c r="AD13" i="1" s="1"/>
  <c r="AC13" i="1"/>
  <c r="AB21" i="1" l="1"/>
  <c r="AB26" i="1" s="1"/>
  <c r="AB16" i="1"/>
  <c r="AC14" i="1"/>
  <c r="AC16" i="1" l="1"/>
  <c r="AC21" i="1"/>
  <c r="AC26" i="1" s="1"/>
  <c r="AD14" i="1"/>
  <c r="AD16" i="1" l="1"/>
  <c r="AD21" i="1"/>
  <c r="AD26" i="1" s="1"/>
</calcChain>
</file>

<file path=xl/sharedStrings.xml><?xml version="1.0" encoding="utf-8"?>
<sst xmlns="http://schemas.openxmlformats.org/spreadsheetml/2006/main" count="86" uniqueCount="45">
  <si>
    <t>Ден.пощрение</t>
  </si>
  <si>
    <t>Премия</t>
  </si>
  <si>
    <t>Выслуга</t>
  </si>
  <si>
    <t xml:space="preserve">Итого </t>
  </si>
  <si>
    <t>к-во окладов</t>
  </si>
  <si>
    <t>сумма</t>
  </si>
  <si>
    <t>к-во окладов без р/к</t>
  </si>
  <si>
    <t>Всего годовой ФОТ</t>
  </si>
  <si>
    <t>№ п/п</t>
  </si>
  <si>
    <t>Раздел</t>
  </si>
  <si>
    <t>Наименование должности</t>
  </si>
  <si>
    <t>Глава поселения</t>
  </si>
  <si>
    <t>Мат.помощь к отпуску</t>
  </si>
  <si>
    <t>Гл.бухгалтер</t>
  </si>
  <si>
    <t>Кол-во штатных единиц</t>
  </si>
  <si>
    <t>Страховые взносы 30,2 %</t>
  </si>
  <si>
    <t>Всего по разделу</t>
  </si>
  <si>
    <t>Специалист ВУС</t>
  </si>
  <si>
    <t>ВСЕГО ПО СП</t>
  </si>
  <si>
    <t xml:space="preserve"> </t>
  </si>
  <si>
    <t>Уборщ.служ.помещ</t>
  </si>
  <si>
    <t>Экономист</t>
  </si>
  <si>
    <t>итого 0102</t>
  </si>
  <si>
    <t>Должностной оклад на ставку</t>
  </si>
  <si>
    <t>0102</t>
  </si>
  <si>
    <t>0104</t>
  </si>
  <si>
    <t>Дол.оклад с учетом ставок</t>
  </si>
  <si>
    <t>Уборщ.служ.помещ (4 человека по 0,3 ставки - на клубы)</t>
  </si>
  <si>
    <t>Итого 0104</t>
  </si>
  <si>
    <t>Итого год.ФОТ по Положению</t>
  </si>
  <si>
    <t>ФОТ равный МРОТ с учетом ставок</t>
  </si>
  <si>
    <t>Доплата до МРОТ</t>
  </si>
  <si>
    <t>Надбавка за вредн.усл.труда</t>
  </si>
  <si>
    <t>Водитель автомобиля</t>
  </si>
  <si>
    <t>Оклад на год</t>
  </si>
  <si>
    <t>Расчет ФОТ по Положению</t>
  </si>
  <si>
    <t>Р/К 40%</t>
  </si>
  <si>
    <t>Иные выплаты</t>
  </si>
  <si>
    <t>СВОД ФОНДА ОПЛАТЫ ТРУДА АДМИНИСТРАЦИИ МУНИЦИПАЛЬНОГО ОБРАЗОВАНИЯ "КЕБЕЗЕНСКОЕ СЕЛЬСКОЕ ПОСЕЛЕНИЕ" НА 2022 ГОД</t>
  </si>
  <si>
    <t>Специалист 1 разряда</t>
  </si>
  <si>
    <t>0104 муниц.служба</t>
  </si>
  <si>
    <t>Особые усл.мун.сл.</t>
  </si>
  <si>
    <t>Персон.повышающий коэф.</t>
  </si>
  <si>
    <t>0104 экон.служба</t>
  </si>
  <si>
    <t>повышение МРОТ с 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</si>
</sst>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1" fontId="2" fillId="0" borderId="2" xfId="0" applyNumberFormat="1" applyFont="1" applyFill="1" applyBorder="1"/>
    <xf numFmtId="0" fontId="3" fillId="0" borderId="0" xfId="0" applyFont="1" applyFill="1"/>
    <xf numFmtId="0" fontId="3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/>
    <xf numFmtId="49" fontId="3" fillId="0" borderId="4" xfId="0" applyNumberFormat="1" applyFont="1" applyFill="1" applyBorder="1"/>
    <xf numFmtId="0" fontId="3" fillId="0" borderId="4" xfId="0" applyFont="1" applyFill="1" applyBorder="1"/>
    <xf numFmtId="9" fontId="3" fillId="0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2" fontId="3" fillId="0" borderId="7" xfId="0" applyNumberFormat="1" applyFont="1" applyFill="1" applyBorder="1"/>
    <xf numFmtId="0" fontId="2" fillId="0" borderId="8" xfId="0" applyFont="1" applyFill="1" applyBorder="1"/>
    <xf numFmtId="49" fontId="2" fillId="0" borderId="9" xfId="0" applyNumberFormat="1" applyFont="1" applyFill="1" applyBorder="1"/>
    <xf numFmtId="0" fontId="2" fillId="0" borderId="9" xfId="0" applyFont="1" applyFill="1" applyBorder="1"/>
    <xf numFmtId="9" fontId="2" fillId="0" borderId="9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2" fontId="2" fillId="0" borderId="11" xfId="0" applyNumberFormat="1" applyFont="1" applyFill="1" applyBorder="1"/>
    <xf numFmtId="49" fontId="2" fillId="0" borderId="2" xfId="0" applyNumberFormat="1" applyFont="1" applyFill="1" applyBorder="1"/>
    <xf numFmtId="9" fontId="2" fillId="0" borderId="2" xfId="0" applyNumberFormat="1" applyFont="1" applyFill="1" applyBorder="1"/>
    <xf numFmtId="0" fontId="2" fillId="2" borderId="2" xfId="0" applyFont="1" applyFill="1" applyBorder="1"/>
    <xf numFmtId="0" fontId="2" fillId="2" borderId="12" xfId="0" applyFont="1" applyFill="1" applyBorder="1"/>
    <xf numFmtId="2" fontId="2" fillId="0" borderId="13" xfId="0" applyNumberFormat="1" applyFont="1" applyFill="1" applyBorder="1"/>
    <xf numFmtId="0" fontId="2" fillId="0" borderId="14" xfId="0" applyFont="1" applyFill="1" applyBorder="1"/>
    <xf numFmtId="49" fontId="2" fillId="0" borderId="15" xfId="0" applyNumberFormat="1" applyFont="1" applyFill="1" applyBorder="1"/>
    <xf numFmtId="0" fontId="2" fillId="0" borderId="15" xfId="0" applyFont="1" applyFill="1" applyBorder="1"/>
    <xf numFmtId="9" fontId="2" fillId="0" borderId="15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0" borderId="17" xfId="0" applyFont="1" applyFill="1" applyBorder="1"/>
    <xf numFmtId="2" fontId="2" fillId="0" borderId="17" xfId="0" applyNumberFormat="1" applyFont="1" applyFill="1" applyBorder="1"/>
    <xf numFmtId="1" fontId="3" fillId="0" borderId="4" xfId="0" applyNumberFormat="1" applyFont="1" applyFill="1" applyBorder="1"/>
    <xf numFmtId="2" fontId="3" fillId="0" borderId="4" xfId="0" applyNumberFormat="1" applyFont="1" applyFill="1" applyBorder="1"/>
    <xf numFmtId="0" fontId="3" fillId="0" borderId="8" xfId="0" applyFont="1" applyFill="1" applyBorder="1"/>
    <xf numFmtId="49" fontId="3" fillId="0" borderId="9" xfId="0" applyNumberFormat="1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2" fontId="3" fillId="0" borderId="11" xfId="0" applyNumberFormat="1" applyFont="1" applyFill="1" applyBorder="1"/>
    <xf numFmtId="2" fontId="2" fillId="2" borderId="2" xfId="0" applyNumberFormat="1" applyFont="1" applyFill="1" applyBorder="1"/>
    <xf numFmtId="2" fontId="2" fillId="0" borderId="2" xfId="0" applyNumberFormat="1" applyFont="1" applyFill="1" applyBorder="1"/>
    <xf numFmtId="0" fontId="3" fillId="0" borderId="14" xfId="0" applyFont="1" applyFill="1" applyBorder="1"/>
    <xf numFmtId="49" fontId="3" fillId="0" borderId="15" xfId="0" applyNumberFormat="1" applyFont="1" applyFill="1" applyBorder="1"/>
    <xf numFmtId="2" fontId="2" fillId="0" borderId="7" xfId="0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1" fontId="2" fillId="2" borderId="2" xfId="0" applyNumberFormat="1" applyFont="1" applyFill="1" applyBorder="1"/>
    <xf numFmtId="2" fontId="2" fillId="0" borderId="16" xfId="0" applyNumberFormat="1" applyFont="1" applyFill="1" applyBorder="1"/>
    <xf numFmtId="1" fontId="3" fillId="0" borderId="9" xfId="0" applyNumberFormat="1" applyFont="1" applyFill="1" applyBorder="1"/>
    <xf numFmtId="2" fontId="3" fillId="0" borderId="9" xfId="0" applyNumberFormat="1" applyFont="1" applyFill="1" applyBorder="1"/>
    <xf numFmtId="2" fontId="3" fillId="2" borderId="10" xfId="0" applyNumberFormat="1" applyFont="1" applyFill="1" applyBorder="1"/>
    <xf numFmtId="0" fontId="3" fillId="0" borderId="15" xfId="0" applyFont="1" applyFill="1" applyBorder="1" applyAlignment="1">
      <alignment wrapText="1"/>
    </xf>
    <xf numFmtId="1" fontId="3" fillId="0" borderId="15" xfId="0" applyNumberFormat="1" applyFont="1" applyFill="1" applyBorder="1"/>
    <xf numFmtId="2" fontId="3" fillId="0" borderId="15" xfId="0" applyNumberFormat="1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2" fontId="3" fillId="0" borderId="17" xfId="0" applyNumberFormat="1" applyFont="1" applyFill="1" applyBorder="1"/>
    <xf numFmtId="0" fontId="2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" fontId="3" fillId="0" borderId="18" xfId="0" applyNumberFormat="1" applyFont="1" applyFill="1" applyBorder="1"/>
    <xf numFmtId="2" fontId="3" fillId="0" borderId="10" xfId="0" applyNumberFormat="1" applyFont="1" applyFill="1" applyBorder="1"/>
    <xf numFmtId="49" fontId="2" fillId="0" borderId="12" xfId="0" applyNumberFormat="1" applyFont="1" applyFill="1" applyBorder="1"/>
    <xf numFmtId="2" fontId="2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view="pageBreakPreview" topLeftCell="E1" zoomScale="70" zoomScaleSheetLayoutView="70" workbookViewId="0">
      <selection activeCell="X18" sqref="X18"/>
    </sheetView>
  </sheetViews>
  <sheetFormatPr defaultColWidth="8.85546875" defaultRowHeight="15.75" x14ac:dyDescent="0.25"/>
  <cols>
    <col min="1" max="1" width="4" style="5" customWidth="1"/>
    <col min="2" max="2" width="9.85546875" style="5" customWidth="1"/>
    <col min="3" max="3" width="10.140625" style="5" customWidth="1"/>
    <col min="4" max="4" width="22.42578125" style="5" customWidth="1"/>
    <col min="5" max="5" width="9" style="5" customWidth="1"/>
    <col min="6" max="6" width="11" style="5" customWidth="1"/>
    <col min="7" max="7" width="5.85546875" style="5" customWidth="1"/>
    <col min="8" max="8" width="11.7109375" style="5" bestFit="1" customWidth="1"/>
    <col min="9" max="9" width="10.140625" style="5" customWidth="1"/>
    <col min="10" max="10" width="13.28515625" style="5" customWidth="1"/>
    <col min="11" max="12" width="10" style="5" customWidth="1"/>
    <col min="13" max="13" width="8.28515625" style="5" customWidth="1"/>
    <col min="14" max="14" width="10.5703125" style="5" bestFit="1" customWidth="1"/>
    <col min="15" max="15" width="8.28515625" style="5" customWidth="1"/>
    <col min="16" max="16" width="10.85546875" style="5" customWidth="1"/>
    <col min="17" max="17" width="7.5703125" style="5" customWidth="1"/>
    <col min="18" max="18" width="10.5703125" style="5" bestFit="1" customWidth="1"/>
    <col min="19" max="19" width="8.28515625" style="5" customWidth="1"/>
    <col min="20" max="20" width="10.42578125" style="5" customWidth="1"/>
    <col min="21" max="21" width="11.7109375" style="5" bestFit="1" customWidth="1"/>
    <col min="22" max="22" width="11.7109375" style="5" customWidth="1"/>
    <col min="23" max="24" width="13" style="5" customWidth="1"/>
    <col min="25" max="26" width="8.85546875" style="5"/>
    <col min="27" max="27" width="12.28515625" style="5" customWidth="1"/>
    <col min="28" max="28" width="12.85546875" style="5" customWidth="1"/>
    <col min="29" max="29" width="13.5703125" style="5" customWidth="1"/>
    <col min="30" max="30" width="14" style="5" customWidth="1"/>
    <col min="31" max="16384" width="8.85546875" style="5"/>
  </cols>
  <sheetData>
    <row r="2" spans="1:30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0" ht="16.5" thickBot="1" x14ac:dyDescent="0.3">
      <c r="L4" s="84" t="s">
        <v>44</v>
      </c>
      <c r="M4" s="84"/>
      <c r="N4" s="84"/>
      <c r="O4" s="84"/>
      <c r="P4" s="84"/>
      <c r="Q4" s="84"/>
      <c r="R4" s="84"/>
    </row>
    <row r="5" spans="1:30" ht="25.15" customHeight="1" x14ac:dyDescent="0.25">
      <c r="A5" s="85" t="s">
        <v>8</v>
      </c>
      <c r="B5" s="87" t="s">
        <v>9</v>
      </c>
      <c r="C5" s="73" t="s">
        <v>14</v>
      </c>
      <c r="D5" s="73" t="s">
        <v>10</v>
      </c>
      <c r="E5" s="73" t="s">
        <v>23</v>
      </c>
      <c r="F5" s="81" t="s">
        <v>35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6"/>
      <c r="Y5" s="87" t="s">
        <v>37</v>
      </c>
      <c r="Z5" s="87"/>
      <c r="AA5" s="89" t="s">
        <v>31</v>
      </c>
      <c r="AB5" s="79" t="s">
        <v>7</v>
      </c>
      <c r="AC5" s="79" t="s">
        <v>15</v>
      </c>
      <c r="AD5" s="79" t="s">
        <v>16</v>
      </c>
    </row>
    <row r="6" spans="1:30" ht="54" customHeight="1" x14ac:dyDescent="0.25">
      <c r="A6" s="86"/>
      <c r="B6" s="88"/>
      <c r="C6" s="74"/>
      <c r="D6" s="74"/>
      <c r="E6" s="74"/>
      <c r="F6" s="76" t="s">
        <v>26</v>
      </c>
      <c r="G6" s="71" t="s">
        <v>34</v>
      </c>
      <c r="H6" s="72"/>
      <c r="I6" s="71" t="s">
        <v>0</v>
      </c>
      <c r="J6" s="72"/>
      <c r="K6" s="71" t="s">
        <v>41</v>
      </c>
      <c r="L6" s="72"/>
      <c r="M6" s="71" t="s">
        <v>1</v>
      </c>
      <c r="N6" s="72"/>
      <c r="O6" s="71" t="s">
        <v>42</v>
      </c>
      <c r="P6" s="72"/>
      <c r="Q6" s="71" t="s">
        <v>2</v>
      </c>
      <c r="R6" s="72"/>
      <c r="S6" s="71" t="s">
        <v>32</v>
      </c>
      <c r="T6" s="72"/>
      <c r="U6" s="7" t="s">
        <v>3</v>
      </c>
      <c r="V6" s="7" t="s">
        <v>36</v>
      </c>
      <c r="W6" s="76" t="s">
        <v>29</v>
      </c>
      <c r="X6" s="77" t="s">
        <v>30</v>
      </c>
      <c r="Y6" s="71" t="s">
        <v>12</v>
      </c>
      <c r="Z6" s="72"/>
      <c r="AA6" s="90"/>
      <c r="AB6" s="80"/>
      <c r="AC6" s="80"/>
      <c r="AD6" s="80"/>
    </row>
    <row r="7" spans="1:30" ht="52.5" customHeight="1" x14ac:dyDescent="0.25">
      <c r="A7" s="86"/>
      <c r="B7" s="88"/>
      <c r="C7" s="75"/>
      <c r="D7" s="75"/>
      <c r="E7" s="75"/>
      <c r="F7" s="75"/>
      <c r="G7" s="8" t="s">
        <v>4</v>
      </c>
      <c r="H7" s="8" t="s">
        <v>5</v>
      </c>
      <c r="I7" s="8" t="s">
        <v>4</v>
      </c>
      <c r="J7" s="8" t="s">
        <v>5</v>
      </c>
      <c r="K7" s="8" t="s">
        <v>4</v>
      </c>
      <c r="L7" s="8" t="s">
        <v>5</v>
      </c>
      <c r="M7" s="8" t="s">
        <v>4</v>
      </c>
      <c r="N7" s="8" t="s">
        <v>5</v>
      </c>
      <c r="O7" s="8" t="s">
        <v>4</v>
      </c>
      <c r="P7" s="8" t="s">
        <v>5</v>
      </c>
      <c r="Q7" s="8" t="s">
        <v>4</v>
      </c>
      <c r="R7" s="8" t="s">
        <v>5</v>
      </c>
      <c r="S7" s="8" t="s">
        <v>4</v>
      </c>
      <c r="T7" s="8" t="s">
        <v>5</v>
      </c>
      <c r="U7" s="8"/>
      <c r="V7" s="8"/>
      <c r="W7" s="75"/>
      <c r="X7" s="78"/>
      <c r="Y7" s="8" t="s">
        <v>6</v>
      </c>
      <c r="Z7" s="8" t="s">
        <v>5</v>
      </c>
      <c r="AA7" s="78"/>
      <c r="AB7" s="80"/>
      <c r="AC7" s="80"/>
      <c r="AD7" s="80"/>
    </row>
    <row r="8" spans="1:30" x14ac:dyDescent="0.25">
      <c r="A8" s="9">
        <v>1</v>
      </c>
      <c r="B8" s="10" t="s">
        <v>24</v>
      </c>
      <c r="C8" s="11">
        <v>1</v>
      </c>
      <c r="D8" s="11" t="s">
        <v>11</v>
      </c>
      <c r="E8" s="11">
        <v>13390</v>
      </c>
      <c r="F8" s="11">
        <v>13390</v>
      </c>
      <c r="G8" s="11">
        <v>12</v>
      </c>
      <c r="H8" s="11">
        <f>F8*G8</f>
        <v>160680</v>
      </c>
      <c r="I8" s="11">
        <v>6</v>
      </c>
      <c r="J8" s="11">
        <f>F8*I8</f>
        <v>80340</v>
      </c>
      <c r="K8" s="11"/>
      <c r="L8" s="11"/>
      <c r="M8" s="11"/>
      <c r="N8" s="11"/>
      <c r="O8" s="12"/>
      <c r="P8" s="11"/>
      <c r="Q8" s="11"/>
      <c r="R8" s="11"/>
      <c r="S8" s="11"/>
      <c r="T8" s="11"/>
      <c r="U8" s="11">
        <f>H8+J8+N8+P8+R8+T8</f>
        <v>241020</v>
      </c>
      <c r="V8" s="11">
        <f>U8*0.4</f>
        <v>96408</v>
      </c>
      <c r="W8" s="11">
        <f>U8+V8</f>
        <v>337428</v>
      </c>
      <c r="X8" s="13"/>
      <c r="Y8" s="11">
        <v>0.6</v>
      </c>
      <c r="Z8" s="11">
        <f>F8*Y8</f>
        <v>8034</v>
      </c>
      <c r="AA8" s="14"/>
      <c r="AB8" s="15">
        <f>W8+Z8</f>
        <v>345462</v>
      </c>
      <c r="AC8" s="15">
        <f>AB8*30.2%</f>
        <v>104329.52399999999</v>
      </c>
      <c r="AD8" s="15">
        <f>AB8+AC8</f>
        <v>449791.52399999998</v>
      </c>
    </row>
    <row r="9" spans="1:30" ht="16.5" thickBot="1" x14ac:dyDescent="0.3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8"/>
      <c r="Q9" s="18"/>
      <c r="R9" s="18"/>
      <c r="S9" s="18"/>
      <c r="T9" s="18"/>
      <c r="U9" s="18"/>
      <c r="V9" s="18"/>
      <c r="W9" s="18"/>
      <c r="X9" s="20"/>
      <c r="Y9" s="18"/>
      <c r="Z9" s="18"/>
      <c r="AA9" s="21"/>
      <c r="AB9" s="22"/>
      <c r="AC9" s="22"/>
      <c r="AD9" s="22"/>
    </row>
    <row r="10" spans="1:30" s="1" customFormat="1" ht="16.5" thickBot="1" x14ac:dyDescent="0.3">
      <c r="A10" s="2"/>
      <c r="B10" s="23"/>
      <c r="C10" s="3">
        <v>1</v>
      </c>
      <c r="D10" s="3" t="s">
        <v>22</v>
      </c>
      <c r="E10" s="3"/>
      <c r="F10" s="3">
        <v>13390</v>
      </c>
      <c r="G10" s="3"/>
      <c r="H10" s="3">
        <v>160680</v>
      </c>
      <c r="I10" s="3"/>
      <c r="J10" s="3">
        <v>80340</v>
      </c>
      <c r="K10" s="3"/>
      <c r="L10" s="3"/>
      <c r="M10" s="3"/>
      <c r="N10" s="3"/>
      <c r="O10" s="24"/>
      <c r="P10" s="3"/>
      <c r="Q10" s="3"/>
      <c r="R10" s="3"/>
      <c r="S10" s="3"/>
      <c r="T10" s="3"/>
      <c r="U10" s="3">
        <v>241020</v>
      </c>
      <c r="V10" s="3">
        <v>96408</v>
      </c>
      <c r="W10" s="3">
        <v>337428</v>
      </c>
      <c r="X10" s="25"/>
      <c r="Y10" s="3"/>
      <c r="Z10" s="3">
        <v>8034</v>
      </c>
      <c r="AA10" s="26"/>
      <c r="AB10" s="27">
        <v>345462</v>
      </c>
      <c r="AC10" s="27">
        <v>104329.5</v>
      </c>
      <c r="AD10" s="27">
        <v>449791.52</v>
      </c>
    </row>
    <row r="11" spans="1:30" s="1" customForma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0"/>
      <c r="Q11" s="30"/>
      <c r="R11" s="30"/>
      <c r="S11" s="30"/>
      <c r="T11" s="30"/>
      <c r="U11" s="30"/>
      <c r="V11" s="30"/>
      <c r="W11" s="30"/>
      <c r="X11" s="32"/>
      <c r="Y11" s="30"/>
      <c r="Z11" s="30"/>
      <c r="AA11" s="33"/>
      <c r="AB11" s="34"/>
      <c r="AC11" s="34"/>
      <c r="AD11" s="35"/>
    </row>
    <row r="12" spans="1:30" ht="35.450000000000003" customHeight="1" thickBot="1" x14ac:dyDescent="0.3">
      <c r="A12" s="38">
        <v>2</v>
      </c>
      <c r="B12" s="39" t="s">
        <v>25</v>
      </c>
      <c r="C12" s="40">
        <v>1</v>
      </c>
      <c r="D12" s="41" t="s">
        <v>39</v>
      </c>
      <c r="E12" s="41">
        <v>4265</v>
      </c>
      <c r="F12" s="55">
        <f t="shared" ref="F12:F19" si="0">E12*C12</f>
        <v>4265</v>
      </c>
      <c r="G12" s="40">
        <v>12</v>
      </c>
      <c r="H12" s="40">
        <f t="shared" ref="H12:H19" si="1">F12*G12</f>
        <v>51180</v>
      </c>
      <c r="I12" s="40">
        <v>12</v>
      </c>
      <c r="J12" s="40">
        <f>F12*I12</f>
        <v>51180</v>
      </c>
      <c r="K12" s="40">
        <v>6</v>
      </c>
      <c r="L12" s="40">
        <f>F12*K12</f>
        <v>25590</v>
      </c>
      <c r="M12" s="55">
        <v>3</v>
      </c>
      <c r="N12" s="40">
        <f>F12*M12</f>
        <v>12795</v>
      </c>
      <c r="O12" s="55"/>
      <c r="P12" s="56">
        <f>O12*F12</f>
        <v>0</v>
      </c>
      <c r="Q12" s="55">
        <v>3</v>
      </c>
      <c r="R12" s="40">
        <f>Q12*F12</f>
        <v>12795</v>
      </c>
      <c r="S12" s="40"/>
      <c r="T12" s="55">
        <f>F12*S12</f>
        <v>0</v>
      </c>
      <c r="U12" s="56">
        <f>H12+N12+P12+R12+T12+J12+L12</f>
        <v>153540</v>
      </c>
      <c r="V12" s="40">
        <f t="shared" ref="V12:V19" si="2">U12*0.4</f>
        <v>61416</v>
      </c>
      <c r="W12" s="56">
        <f t="shared" ref="W12:W19" si="3">U12+V12</f>
        <v>214956</v>
      </c>
      <c r="X12" s="42">
        <f>((19446*5)+(21390.6*7))*C12</f>
        <v>246964.19999999998</v>
      </c>
      <c r="Y12" s="40">
        <v>3</v>
      </c>
      <c r="Z12" s="55">
        <f>Y12*F12</f>
        <v>12795</v>
      </c>
      <c r="AA12" s="57">
        <f>X12-W12</f>
        <v>32008.199999999983</v>
      </c>
      <c r="AB12" s="44">
        <f>W12+Z12+AA12</f>
        <v>259759.19999999998</v>
      </c>
      <c r="AC12" s="44">
        <f t="shared" ref="AC12:AC19" si="4">AB12*30.2%</f>
        <v>78447.278399999996</v>
      </c>
      <c r="AD12" s="44">
        <f t="shared" ref="AD12:AD19" si="5">AB12+AC12</f>
        <v>338206.47839999996</v>
      </c>
    </row>
    <row r="13" spans="1:30" ht="43.9" customHeight="1" thickBot="1" x14ac:dyDescent="0.3">
      <c r="A13" s="2"/>
      <c r="B13" s="23"/>
      <c r="C13" s="3"/>
      <c r="D13" s="64" t="s">
        <v>40</v>
      </c>
      <c r="E13" s="64">
        <f>E12</f>
        <v>4265</v>
      </c>
      <c r="F13" s="64">
        <f t="shared" ref="F13:AD13" si="6">F12</f>
        <v>4265</v>
      </c>
      <c r="G13" s="64">
        <f t="shared" si="6"/>
        <v>12</v>
      </c>
      <c r="H13" s="64">
        <f t="shared" si="6"/>
        <v>51180</v>
      </c>
      <c r="I13" s="64">
        <f t="shared" si="6"/>
        <v>12</v>
      </c>
      <c r="J13" s="64">
        <f t="shared" si="6"/>
        <v>51180</v>
      </c>
      <c r="K13" s="64">
        <f>K12</f>
        <v>6</v>
      </c>
      <c r="L13" s="64">
        <f>L12</f>
        <v>25590</v>
      </c>
      <c r="M13" s="64">
        <f t="shared" si="6"/>
        <v>3</v>
      </c>
      <c r="N13" s="64">
        <f t="shared" si="6"/>
        <v>12795</v>
      </c>
      <c r="O13" s="64">
        <f t="shared" si="6"/>
        <v>0</v>
      </c>
      <c r="P13" s="64">
        <f t="shared" si="6"/>
        <v>0</v>
      </c>
      <c r="Q13" s="64">
        <f t="shared" si="6"/>
        <v>3</v>
      </c>
      <c r="R13" s="64">
        <f t="shared" si="6"/>
        <v>12795</v>
      </c>
      <c r="S13" s="64">
        <f t="shared" si="6"/>
        <v>0</v>
      </c>
      <c r="T13" s="64">
        <f t="shared" si="6"/>
        <v>0</v>
      </c>
      <c r="U13" s="64">
        <f t="shared" si="6"/>
        <v>153540</v>
      </c>
      <c r="V13" s="64">
        <f t="shared" si="6"/>
        <v>61416</v>
      </c>
      <c r="W13" s="64">
        <f t="shared" si="6"/>
        <v>214956</v>
      </c>
      <c r="X13" s="65">
        <f t="shared" si="6"/>
        <v>246964.19999999998</v>
      </c>
      <c r="Y13" s="64">
        <f t="shared" si="6"/>
        <v>3</v>
      </c>
      <c r="Z13" s="64">
        <f t="shared" si="6"/>
        <v>12795</v>
      </c>
      <c r="AA13" s="65">
        <f t="shared" si="6"/>
        <v>32008.199999999983</v>
      </c>
      <c r="AB13" s="64">
        <f t="shared" si="6"/>
        <v>259759.19999999998</v>
      </c>
      <c r="AC13" s="64">
        <f t="shared" si="6"/>
        <v>78447.278399999996</v>
      </c>
      <c r="AD13" s="64">
        <f t="shared" si="6"/>
        <v>338206.47839999996</v>
      </c>
    </row>
    <row r="14" spans="1:30" x14ac:dyDescent="0.25">
      <c r="A14" s="47">
        <v>3</v>
      </c>
      <c r="B14" s="48" t="s">
        <v>25</v>
      </c>
      <c r="C14" s="50">
        <v>1</v>
      </c>
      <c r="D14" s="58" t="s">
        <v>13</v>
      </c>
      <c r="E14" s="58">
        <v>6216</v>
      </c>
      <c r="F14" s="50">
        <f t="shared" si="0"/>
        <v>6216</v>
      </c>
      <c r="G14" s="50">
        <v>12</v>
      </c>
      <c r="H14" s="50">
        <f t="shared" si="1"/>
        <v>74592</v>
      </c>
      <c r="I14" s="50">
        <v>0</v>
      </c>
      <c r="J14" s="50">
        <v>0</v>
      </c>
      <c r="K14" s="50"/>
      <c r="L14" s="50"/>
      <c r="M14" s="59">
        <v>3</v>
      </c>
      <c r="N14" s="50">
        <f>F14*M14</f>
        <v>18648</v>
      </c>
      <c r="O14" s="59">
        <v>6</v>
      </c>
      <c r="P14" s="50">
        <f>O14*F14</f>
        <v>37296</v>
      </c>
      <c r="Q14" s="59">
        <v>3</v>
      </c>
      <c r="R14" s="50">
        <f>Q14*F14</f>
        <v>18648</v>
      </c>
      <c r="S14" s="50">
        <v>1</v>
      </c>
      <c r="T14" s="59">
        <f>F14*S14</f>
        <v>6216</v>
      </c>
      <c r="U14" s="60">
        <f>H14+N14+P14+R14+T14</f>
        <v>155400</v>
      </c>
      <c r="V14" s="50">
        <f t="shared" si="2"/>
        <v>62160</v>
      </c>
      <c r="W14" s="60">
        <f>U14+V14</f>
        <v>217560</v>
      </c>
      <c r="X14" s="61">
        <f t="shared" ref="X14:X15" si="7">((19446*5)+(21390.6*7))*C14</f>
        <v>246964.19999999998</v>
      </c>
      <c r="Y14" s="50">
        <v>2</v>
      </c>
      <c r="Z14" s="50">
        <f>Y14*F14</f>
        <v>12432</v>
      </c>
      <c r="AA14" s="43">
        <f>X14-W14</f>
        <v>29404.199999999983</v>
      </c>
      <c r="AB14" s="63">
        <f>W14+Z14+AA14</f>
        <v>259396.19999999998</v>
      </c>
      <c r="AC14" s="63">
        <f t="shared" si="4"/>
        <v>78337.652399999992</v>
      </c>
      <c r="AD14" s="63">
        <f t="shared" si="5"/>
        <v>337733.85239999997</v>
      </c>
    </row>
    <row r="15" spans="1:30" ht="16.5" thickBot="1" x14ac:dyDescent="0.3">
      <c r="A15" s="38">
        <v>4</v>
      </c>
      <c r="B15" s="39" t="s">
        <v>25</v>
      </c>
      <c r="C15" s="40">
        <v>1</v>
      </c>
      <c r="D15" s="41" t="s">
        <v>21</v>
      </c>
      <c r="E15" s="41">
        <v>5887</v>
      </c>
      <c r="F15" s="40">
        <f t="shared" si="0"/>
        <v>5887</v>
      </c>
      <c r="G15" s="40">
        <v>12</v>
      </c>
      <c r="H15" s="40">
        <f t="shared" si="1"/>
        <v>70644</v>
      </c>
      <c r="I15" s="40">
        <v>0</v>
      </c>
      <c r="J15" s="40">
        <v>0</v>
      </c>
      <c r="K15" s="40"/>
      <c r="L15" s="40"/>
      <c r="M15" s="55">
        <v>3</v>
      </c>
      <c r="N15" s="40">
        <f>F15*M15</f>
        <v>17661</v>
      </c>
      <c r="O15" s="66">
        <v>6</v>
      </c>
      <c r="P15" s="40">
        <f>O15*F15</f>
        <v>35322</v>
      </c>
      <c r="Q15" s="55">
        <v>3</v>
      </c>
      <c r="R15" s="40">
        <f>Q15*F15</f>
        <v>17661</v>
      </c>
      <c r="S15" s="40">
        <v>1</v>
      </c>
      <c r="T15" s="55">
        <f>F15*S15</f>
        <v>5887</v>
      </c>
      <c r="U15" s="56">
        <f>H15+N15+P15+R15+T15</f>
        <v>147175</v>
      </c>
      <c r="V15" s="40">
        <f t="shared" si="2"/>
        <v>58870</v>
      </c>
      <c r="W15" s="56">
        <f t="shared" si="3"/>
        <v>206045</v>
      </c>
      <c r="X15" s="42">
        <f t="shared" si="7"/>
        <v>246964.19999999998</v>
      </c>
      <c r="Y15" s="40">
        <v>2</v>
      </c>
      <c r="Z15" s="40">
        <f>Y15*F15</f>
        <v>11774</v>
      </c>
      <c r="AA15" s="43">
        <f>X15-W15</f>
        <v>40919.199999999983</v>
      </c>
      <c r="AB15" s="44">
        <f>W15+Z15+AA15</f>
        <v>258738.19999999998</v>
      </c>
      <c r="AC15" s="67">
        <f t="shared" si="4"/>
        <v>78138.936399999991</v>
      </c>
      <c r="AD15" s="56">
        <f t="shared" si="5"/>
        <v>336877.13639999996</v>
      </c>
    </row>
    <row r="16" spans="1:30" ht="16.5" thickBot="1" x14ac:dyDescent="0.3">
      <c r="A16" s="2"/>
      <c r="B16" s="68"/>
      <c r="C16" s="3"/>
      <c r="D16" s="64" t="s">
        <v>43</v>
      </c>
      <c r="E16" s="64">
        <f>E14+E15</f>
        <v>12103</v>
      </c>
      <c r="F16" s="64">
        <f t="shared" ref="F16:AD16" si="8">F14+F15</f>
        <v>12103</v>
      </c>
      <c r="G16" s="64">
        <f t="shared" si="8"/>
        <v>24</v>
      </c>
      <c r="H16" s="64">
        <f t="shared" si="8"/>
        <v>145236</v>
      </c>
      <c r="I16" s="64">
        <f t="shared" si="8"/>
        <v>0</v>
      </c>
      <c r="J16" s="64">
        <f>J14+J15</f>
        <v>0</v>
      </c>
      <c r="K16" s="64">
        <f t="shared" si="8"/>
        <v>0</v>
      </c>
      <c r="L16" s="64">
        <f t="shared" si="8"/>
        <v>0</v>
      </c>
      <c r="M16" s="64">
        <f t="shared" si="8"/>
        <v>6</v>
      </c>
      <c r="N16" s="64">
        <f t="shared" si="8"/>
        <v>36309</v>
      </c>
      <c r="O16" s="64">
        <f t="shared" si="8"/>
        <v>12</v>
      </c>
      <c r="P16" s="64">
        <f t="shared" si="8"/>
        <v>72618</v>
      </c>
      <c r="Q16" s="64">
        <f t="shared" si="8"/>
        <v>6</v>
      </c>
      <c r="R16" s="64">
        <f t="shared" si="8"/>
        <v>36309</v>
      </c>
      <c r="S16" s="64">
        <f t="shared" si="8"/>
        <v>2</v>
      </c>
      <c r="T16" s="64">
        <f t="shared" si="8"/>
        <v>12103</v>
      </c>
      <c r="U16" s="64">
        <f t="shared" si="8"/>
        <v>302575</v>
      </c>
      <c r="V16" s="64">
        <f t="shared" si="8"/>
        <v>121030</v>
      </c>
      <c r="W16" s="64">
        <f t="shared" si="8"/>
        <v>423605</v>
      </c>
      <c r="X16" s="65">
        <f t="shared" si="8"/>
        <v>493928.39999999997</v>
      </c>
      <c r="Y16" s="64">
        <f t="shared" si="8"/>
        <v>4</v>
      </c>
      <c r="Z16" s="64">
        <f t="shared" si="8"/>
        <v>24206</v>
      </c>
      <c r="AA16" s="65">
        <f t="shared" si="8"/>
        <v>70323.399999999965</v>
      </c>
      <c r="AB16" s="69">
        <f>AB14+AB15</f>
        <v>518134.39999999997</v>
      </c>
      <c r="AC16" s="64">
        <f t="shared" si="8"/>
        <v>156476.58879999997</v>
      </c>
      <c r="AD16" s="64">
        <f t="shared" si="8"/>
        <v>674610.98879999993</v>
      </c>
    </row>
    <row r="17" spans="1:30" ht="31.5" x14ac:dyDescent="0.25">
      <c r="A17" s="47">
        <v>5</v>
      </c>
      <c r="B17" s="48" t="s">
        <v>25</v>
      </c>
      <c r="C17" s="50">
        <v>0.8</v>
      </c>
      <c r="D17" s="58" t="s">
        <v>33</v>
      </c>
      <c r="E17" s="58">
        <v>5005</v>
      </c>
      <c r="F17" s="59">
        <f t="shared" si="0"/>
        <v>4004</v>
      </c>
      <c r="G17" s="50">
        <v>12</v>
      </c>
      <c r="H17" s="50">
        <f t="shared" si="1"/>
        <v>48048</v>
      </c>
      <c r="I17" s="50"/>
      <c r="J17" s="50"/>
      <c r="K17" s="50"/>
      <c r="L17" s="50"/>
      <c r="M17" s="59">
        <v>3</v>
      </c>
      <c r="N17" s="50">
        <f>F17*M17</f>
        <v>12012</v>
      </c>
      <c r="O17" s="59">
        <v>6</v>
      </c>
      <c r="P17" s="50">
        <f>O17*F17</f>
        <v>24024</v>
      </c>
      <c r="Q17" s="59">
        <v>3</v>
      </c>
      <c r="R17" s="50">
        <f>Q17*F17</f>
        <v>12012</v>
      </c>
      <c r="S17" s="50">
        <v>1</v>
      </c>
      <c r="T17" s="59">
        <f>F17*S17</f>
        <v>4004</v>
      </c>
      <c r="U17" s="60">
        <f>H17+N17+P17+R17+T17</f>
        <v>100100</v>
      </c>
      <c r="V17" s="50">
        <f t="shared" si="2"/>
        <v>40040</v>
      </c>
      <c r="W17" s="60">
        <f t="shared" si="3"/>
        <v>140140</v>
      </c>
      <c r="X17" s="42">
        <f>((19446*5)+(21390.6*7))*C17</f>
        <v>197571.36</v>
      </c>
      <c r="Y17" s="50">
        <v>2</v>
      </c>
      <c r="Z17" s="50">
        <f>Y17*F17</f>
        <v>8008</v>
      </c>
      <c r="AA17" s="62">
        <f>X17-W17</f>
        <v>57431.359999999986</v>
      </c>
      <c r="AB17" s="63">
        <f>W17+Z17+AA17</f>
        <v>205579.36</v>
      </c>
      <c r="AC17" s="63">
        <f>AB17*30.2%</f>
        <v>62084.966719999997</v>
      </c>
      <c r="AD17" s="63">
        <f t="shared" si="5"/>
        <v>267664.32672000001</v>
      </c>
    </row>
    <row r="18" spans="1:30" x14ac:dyDescent="0.25">
      <c r="A18" s="9">
        <v>6</v>
      </c>
      <c r="B18" s="10" t="s">
        <v>25</v>
      </c>
      <c r="C18" s="11">
        <v>0.3</v>
      </c>
      <c r="D18" s="8" t="s">
        <v>20</v>
      </c>
      <c r="E18" s="8">
        <v>4802</v>
      </c>
      <c r="F18" s="37">
        <f t="shared" si="0"/>
        <v>1440.6</v>
      </c>
      <c r="G18" s="11">
        <v>12</v>
      </c>
      <c r="H18" s="11">
        <f t="shared" si="1"/>
        <v>17287.199999999997</v>
      </c>
      <c r="I18" s="11"/>
      <c r="J18" s="11"/>
      <c r="K18" s="11"/>
      <c r="L18" s="11"/>
      <c r="M18" s="36">
        <v>3</v>
      </c>
      <c r="N18" s="11">
        <f>F18*M18</f>
        <v>4321.7999999999993</v>
      </c>
      <c r="O18" s="59">
        <v>6</v>
      </c>
      <c r="P18" s="11">
        <f>O18*F18</f>
        <v>8643.5999999999985</v>
      </c>
      <c r="Q18" s="36">
        <v>3</v>
      </c>
      <c r="R18" s="11">
        <f>Q18*F18</f>
        <v>4321.7999999999993</v>
      </c>
      <c r="S18" s="11">
        <v>1</v>
      </c>
      <c r="T18" s="36">
        <f>F18*S18</f>
        <v>1440.6</v>
      </c>
      <c r="U18" s="37">
        <f>H18+N18+P18+R18+T18</f>
        <v>36014.999999999993</v>
      </c>
      <c r="V18" s="11">
        <f t="shared" si="2"/>
        <v>14405.999999999998</v>
      </c>
      <c r="W18" s="37">
        <f t="shared" si="3"/>
        <v>50420.999999999993</v>
      </c>
      <c r="X18" s="42">
        <f t="shared" ref="X18:X19" si="9">((19446*5)+(21390.6*7))*C18</f>
        <v>74089.259999999995</v>
      </c>
      <c r="Y18" s="11">
        <v>2</v>
      </c>
      <c r="Z18" s="11">
        <f>Y18*F18</f>
        <v>2881.2</v>
      </c>
      <c r="AA18" s="14">
        <f>X18-W18</f>
        <v>23668.260000000002</v>
      </c>
      <c r="AB18" s="15">
        <f>W18+Z18+AA18</f>
        <v>76970.459999999992</v>
      </c>
      <c r="AC18" s="15">
        <f t="shared" si="4"/>
        <v>23245.078919999996</v>
      </c>
      <c r="AD18" s="15">
        <f t="shared" si="5"/>
        <v>100215.53891999999</v>
      </c>
    </row>
    <row r="19" spans="1:30" ht="48.6" customHeight="1" x14ac:dyDescent="0.25">
      <c r="A19" s="9">
        <v>7</v>
      </c>
      <c r="B19" s="10" t="s">
        <v>25</v>
      </c>
      <c r="C19" s="11">
        <v>1.2</v>
      </c>
      <c r="D19" s="8" t="s">
        <v>27</v>
      </c>
      <c r="E19" s="8">
        <v>4802</v>
      </c>
      <c r="F19" s="37">
        <f t="shared" si="0"/>
        <v>5762.4</v>
      </c>
      <c r="G19" s="11">
        <v>12</v>
      </c>
      <c r="H19" s="11">
        <f t="shared" si="1"/>
        <v>69148.799999999988</v>
      </c>
      <c r="I19" s="11"/>
      <c r="J19" s="11"/>
      <c r="K19" s="11"/>
      <c r="L19" s="11"/>
      <c r="M19" s="36">
        <v>3</v>
      </c>
      <c r="N19" s="11">
        <f>F19*M19</f>
        <v>17287.199999999997</v>
      </c>
      <c r="O19" s="59">
        <v>6</v>
      </c>
      <c r="P19" s="11">
        <f>O19*F19</f>
        <v>34574.399999999994</v>
      </c>
      <c r="Q19" s="36">
        <v>3</v>
      </c>
      <c r="R19" s="11">
        <f>Q19*F19</f>
        <v>17287.199999999997</v>
      </c>
      <c r="S19" s="11">
        <v>1</v>
      </c>
      <c r="T19" s="36">
        <f>F19*S19</f>
        <v>5762.4</v>
      </c>
      <c r="U19" s="37">
        <f>H19+N19+P19+R19+T19</f>
        <v>144059.99999999997</v>
      </c>
      <c r="V19" s="11">
        <f t="shared" si="2"/>
        <v>57623.999999999993</v>
      </c>
      <c r="W19" s="37">
        <f t="shared" si="3"/>
        <v>201683.99999999997</v>
      </c>
      <c r="X19" s="42">
        <f t="shared" si="9"/>
        <v>296357.03999999998</v>
      </c>
      <c r="Y19" s="11">
        <v>2</v>
      </c>
      <c r="Z19" s="11">
        <f>Y19*F19</f>
        <v>11524.8</v>
      </c>
      <c r="AA19" s="14">
        <f>X19-W19</f>
        <v>94673.040000000008</v>
      </c>
      <c r="AB19" s="15">
        <f>W19+Z19+AA19</f>
        <v>307881.83999999997</v>
      </c>
      <c r="AC19" s="15">
        <f t="shared" si="4"/>
        <v>92980.315679999985</v>
      </c>
      <c r="AD19" s="15">
        <f t="shared" si="5"/>
        <v>400862.15567999997</v>
      </c>
    </row>
    <row r="20" spans="1:30" ht="16.5" thickBot="1" x14ac:dyDescent="0.3">
      <c r="A20" s="38" t="s">
        <v>19</v>
      </c>
      <c r="B20" s="39"/>
      <c r="C20" s="40" t="s">
        <v>19</v>
      </c>
      <c r="D20" s="41" t="s">
        <v>19</v>
      </c>
      <c r="E20" s="41"/>
      <c r="F20" s="40" t="s">
        <v>19</v>
      </c>
      <c r="G20" s="40" t="s">
        <v>19</v>
      </c>
      <c r="H20" s="40" t="s">
        <v>19</v>
      </c>
      <c r="I20" s="40"/>
      <c r="J20" s="40"/>
      <c r="K20" s="40"/>
      <c r="L20" s="40"/>
      <c r="M20" s="40" t="s">
        <v>19</v>
      </c>
      <c r="N20" s="40" t="s">
        <v>19</v>
      </c>
      <c r="O20" s="40" t="s">
        <v>19</v>
      </c>
      <c r="P20" s="40" t="s">
        <v>19</v>
      </c>
      <c r="Q20" s="40" t="s">
        <v>19</v>
      </c>
      <c r="R20" s="40" t="s">
        <v>19</v>
      </c>
      <c r="S20" s="40" t="s">
        <v>19</v>
      </c>
      <c r="T20" s="40" t="s">
        <v>19</v>
      </c>
      <c r="U20" s="40" t="s">
        <v>19</v>
      </c>
      <c r="V20" s="40" t="s">
        <v>19</v>
      </c>
      <c r="W20" s="40" t="s">
        <v>19</v>
      </c>
      <c r="X20" s="42"/>
      <c r="Y20" s="40"/>
      <c r="Z20" s="40" t="s">
        <v>19</v>
      </c>
      <c r="AA20" s="43"/>
      <c r="AB20" s="22" t="s">
        <v>19</v>
      </c>
      <c r="AC20" s="22" t="s">
        <v>19</v>
      </c>
      <c r="AD20" s="44" t="s">
        <v>19</v>
      </c>
    </row>
    <row r="21" spans="1:30" s="1" customFormat="1" ht="16.5" thickBot="1" x14ac:dyDescent="0.3">
      <c r="A21" s="2"/>
      <c r="B21" s="23"/>
      <c r="C21" s="3">
        <f>C12+C14+C15+C18+C19+C17</f>
        <v>5.3</v>
      </c>
      <c r="D21" s="3" t="s">
        <v>28</v>
      </c>
      <c r="E21" s="3"/>
      <c r="F21" s="4">
        <f>F12+F14+F15+F18+F19+F17</f>
        <v>27575</v>
      </c>
      <c r="G21" s="4">
        <f>G12+G14+G15+G18+G19+G17</f>
        <v>72</v>
      </c>
      <c r="H21" s="4">
        <f>H12+H14+H15+H18+H19+H17</f>
        <v>330900</v>
      </c>
      <c r="I21" s="4">
        <f>I12+I14+I15+I18+I19+I17</f>
        <v>12</v>
      </c>
      <c r="J21" s="4">
        <f>J13</f>
        <v>51180</v>
      </c>
      <c r="K21" s="4">
        <f>K13</f>
        <v>6</v>
      </c>
      <c r="L21" s="4">
        <f t="shared" ref="L21:S21" si="10">L12+L14+L15+L18+L19+L17</f>
        <v>25590</v>
      </c>
      <c r="M21" s="4">
        <f t="shared" si="10"/>
        <v>18</v>
      </c>
      <c r="N21" s="4">
        <f t="shared" si="10"/>
        <v>82725</v>
      </c>
      <c r="O21" s="4">
        <f t="shared" si="10"/>
        <v>30</v>
      </c>
      <c r="P21" s="4">
        <f t="shared" si="10"/>
        <v>139860</v>
      </c>
      <c r="Q21" s="4">
        <f t="shared" si="10"/>
        <v>18</v>
      </c>
      <c r="R21" s="4">
        <f t="shared" si="10"/>
        <v>82725</v>
      </c>
      <c r="S21" s="4">
        <f t="shared" si="10"/>
        <v>5</v>
      </c>
      <c r="T21" s="4">
        <f>T12+T14+T15+T18+T19+T17</f>
        <v>23310</v>
      </c>
      <c r="U21" s="4">
        <f>U12+U14+U15+U18+U19+U17</f>
        <v>736290</v>
      </c>
      <c r="V21" s="4">
        <f>V12+V14+V15+V18+V19+V17</f>
        <v>294516</v>
      </c>
      <c r="W21" s="4">
        <f>W12+W14+W15+W18+W19+W17</f>
        <v>1030806</v>
      </c>
      <c r="X21" s="45">
        <f>X12+X14+X15+X18+X19+X17</f>
        <v>1308910.2599999998</v>
      </c>
      <c r="Y21" s="3"/>
      <c r="Z21" s="4">
        <f>Z12+Z14+Z15+Z18+Z19+Z17</f>
        <v>59415</v>
      </c>
      <c r="AA21" s="45">
        <f>AA12+AA14+AA15+AA18+AA19+AA17</f>
        <v>278104.25999999995</v>
      </c>
      <c r="AB21" s="46">
        <f>AB12+AB14+AB15+AB18+AB19+AB17</f>
        <v>1368325.2599999998</v>
      </c>
      <c r="AC21" s="46">
        <f>AC12+AC14+AC15+AC18+AC19+AC17</f>
        <v>413234.22852</v>
      </c>
      <c r="AD21" s="46">
        <f>AD12+AD14+AD15+AD18+AD19+AD17</f>
        <v>1781559.4885199999</v>
      </c>
    </row>
    <row r="22" spans="1:30" x14ac:dyDescent="0.25">
      <c r="A22" s="47"/>
      <c r="B22" s="48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2"/>
      <c r="Y22" s="30"/>
      <c r="Z22" s="30"/>
      <c r="AA22" s="33"/>
      <c r="AB22" s="35"/>
      <c r="AC22" s="54"/>
      <c r="AD22" s="54"/>
    </row>
    <row r="23" spans="1:30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3"/>
      <c r="Y23" s="11"/>
      <c r="Z23" s="11"/>
      <c r="AA23" s="14"/>
      <c r="AB23" s="49" t="s">
        <v>19</v>
      </c>
      <c r="AC23" s="49"/>
      <c r="AD23" s="15"/>
    </row>
    <row r="24" spans="1:30" x14ac:dyDescent="0.25">
      <c r="A24" s="9">
        <v>8</v>
      </c>
      <c r="B24" s="11"/>
      <c r="C24" s="11">
        <v>0.4</v>
      </c>
      <c r="D24" s="11" t="s">
        <v>17</v>
      </c>
      <c r="E24" s="11"/>
      <c r="F24" s="11">
        <v>5970</v>
      </c>
      <c r="G24" s="11">
        <v>12</v>
      </c>
      <c r="H24" s="11">
        <f>F24*G24</f>
        <v>71640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>H24</f>
        <v>71640</v>
      </c>
      <c r="V24" s="11">
        <f>U24*0.4</f>
        <v>28656</v>
      </c>
      <c r="W24" s="11">
        <f>U24+V24</f>
        <v>100296</v>
      </c>
      <c r="X24" s="13"/>
      <c r="Y24" s="11" t="s">
        <v>19</v>
      </c>
      <c r="Z24" s="11">
        <v>0</v>
      </c>
      <c r="AA24" s="14"/>
      <c r="AB24" s="49">
        <f>W24</f>
        <v>100296</v>
      </c>
      <c r="AC24" s="49">
        <f>AB24*30.2%</f>
        <v>30289.392</v>
      </c>
      <c r="AD24" s="49">
        <f>AB24+AC24</f>
        <v>130585.39199999999</v>
      </c>
    </row>
    <row r="25" spans="1:30" ht="16.5" thickBot="1" x14ac:dyDescent="0.3">
      <c r="A25" s="3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2"/>
      <c r="Y25" s="40"/>
      <c r="Z25" s="40"/>
      <c r="AA25" s="43"/>
      <c r="AB25" s="22" t="s">
        <v>19</v>
      </c>
      <c r="AC25" s="22"/>
      <c r="AD25" s="44"/>
    </row>
    <row r="26" spans="1:30" ht="16.5" thickBot="1" x14ac:dyDescent="0.3">
      <c r="A26" s="2"/>
      <c r="B26" s="3"/>
      <c r="C26" s="3">
        <f>C10+C21+C24</f>
        <v>6.7</v>
      </c>
      <c r="D26" s="3" t="s">
        <v>18</v>
      </c>
      <c r="E26" s="3"/>
      <c r="F26" s="4">
        <f t="shared" ref="F26:X26" si="11">F10+F21+F24</f>
        <v>46935</v>
      </c>
      <c r="G26" s="4">
        <f t="shared" si="11"/>
        <v>84</v>
      </c>
      <c r="H26" s="4">
        <f t="shared" si="11"/>
        <v>563220</v>
      </c>
      <c r="I26" s="4">
        <f t="shared" si="11"/>
        <v>12</v>
      </c>
      <c r="J26" s="4">
        <f>J10+J21+J24</f>
        <v>131520</v>
      </c>
      <c r="K26" s="4">
        <f>K10+K21+K24</f>
        <v>6</v>
      </c>
      <c r="L26" s="4">
        <f>L10+L21+L24</f>
        <v>25590</v>
      </c>
      <c r="M26" s="4">
        <f t="shared" si="11"/>
        <v>18</v>
      </c>
      <c r="N26" s="4">
        <f t="shared" si="11"/>
        <v>82725</v>
      </c>
      <c r="O26" s="4">
        <f t="shared" si="11"/>
        <v>30</v>
      </c>
      <c r="P26" s="4">
        <f t="shared" si="11"/>
        <v>139860</v>
      </c>
      <c r="Q26" s="4">
        <f t="shared" si="11"/>
        <v>18</v>
      </c>
      <c r="R26" s="4">
        <f t="shared" si="11"/>
        <v>82725</v>
      </c>
      <c r="S26" s="4">
        <f t="shared" si="11"/>
        <v>5</v>
      </c>
      <c r="T26" s="4">
        <f t="shared" si="11"/>
        <v>23310</v>
      </c>
      <c r="U26" s="4">
        <f t="shared" si="11"/>
        <v>1048950</v>
      </c>
      <c r="V26" s="4">
        <f t="shared" si="11"/>
        <v>419580</v>
      </c>
      <c r="W26" s="4">
        <f t="shared" si="11"/>
        <v>1468530</v>
      </c>
      <c r="X26" s="53">
        <f t="shared" si="11"/>
        <v>1308910.2599999998</v>
      </c>
      <c r="Y26" s="4"/>
      <c r="Z26" s="4">
        <f>Z10+Z21+Z24</f>
        <v>67449</v>
      </c>
      <c r="AA26" s="53">
        <f>AA10+AA21+AA24</f>
        <v>278104.25999999995</v>
      </c>
      <c r="AB26" s="46">
        <f>AB10+AB21+AB24</f>
        <v>1814083.2599999998</v>
      </c>
      <c r="AC26" s="46">
        <f>AC10+AC21+AC24</f>
        <v>547853.12052</v>
      </c>
      <c r="AD26" s="27">
        <f>AD10+AD21+AD24</f>
        <v>2361936.4005199997</v>
      </c>
    </row>
    <row r="27" spans="1:30" x14ac:dyDescent="0.25">
      <c r="A27" s="47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/>
      <c r="AB27" s="35"/>
      <c r="AC27" s="34"/>
      <c r="AD27" s="52"/>
    </row>
  </sheetData>
  <mergeCells count="24">
    <mergeCell ref="AC5:AC7"/>
    <mergeCell ref="S6:T6"/>
    <mergeCell ref="D5:D7"/>
    <mergeCell ref="B5:B7"/>
    <mergeCell ref="AA5:AA7"/>
    <mergeCell ref="Y5:Z5"/>
    <mergeCell ref="Y6:Z6"/>
    <mergeCell ref="Q6:R6"/>
    <mergeCell ref="A2:AD2"/>
    <mergeCell ref="M6:N6"/>
    <mergeCell ref="O6:P6"/>
    <mergeCell ref="E5:E7"/>
    <mergeCell ref="W6:W7"/>
    <mergeCell ref="X6:X7"/>
    <mergeCell ref="AD5:AD7"/>
    <mergeCell ref="AB5:AB7"/>
    <mergeCell ref="F5:W5"/>
    <mergeCell ref="K6:L6"/>
    <mergeCell ref="L4:R4"/>
    <mergeCell ref="G6:H6"/>
    <mergeCell ref="I6:J6"/>
    <mergeCell ref="A5:A7"/>
    <mergeCell ref="C5:C7"/>
    <mergeCell ref="F6:F7"/>
  </mergeCells>
  <phoneticPr fontId="1" type="noConversion"/>
  <pageMargins left="0" right="0" top="0.98425196850393704" bottom="0.98425196850393704" header="0.51181102362204722" footer="0.51181102362204722"/>
  <pageSetup paperSize="9" scale="44" orientation="landscape" r:id="rId1"/>
  <headerFooter alignWithMargins="0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2020-11-12T06:36:46Z</cp:lastPrinted>
  <dcterms:created xsi:type="dcterms:W3CDTF">2013-09-13T02:25:45Z</dcterms:created>
  <dcterms:modified xsi:type="dcterms:W3CDTF">2022-06-03T08:05:05Z</dcterms:modified>
</cp:coreProperties>
</file>